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8985" activeTab="0"/>
  </bookViews>
  <sheets>
    <sheet name="決算平衡綜計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<sst xmlns="http://schemas.openxmlformats.org/spreadsheetml/2006/main" count="106" uniqueCount="91">
  <si>
    <t>現金</t>
  </si>
  <si>
    <t>臺中市附屬單位決算</t>
  </si>
  <si>
    <t>應收款項</t>
  </si>
  <si>
    <t>應收帳款</t>
  </si>
  <si>
    <t>應收利息</t>
  </si>
  <si>
    <t>其他應收款</t>
  </si>
  <si>
    <t>預付款項</t>
  </si>
  <si>
    <t>預付費用</t>
  </si>
  <si>
    <t>其他預付款</t>
  </si>
  <si>
    <t>短期貸墊款</t>
  </si>
  <si>
    <t>短期墊款</t>
  </si>
  <si>
    <t>土地</t>
  </si>
  <si>
    <t>機械及設備</t>
  </si>
  <si>
    <t>累計折舊-什項設備（-）</t>
  </si>
  <si>
    <t>未完工程</t>
  </si>
  <si>
    <t>無形資產</t>
  </si>
  <si>
    <t>電腦軟體</t>
  </si>
  <si>
    <t>其他資產</t>
  </si>
  <si>
    <t>什項資產</t>
  </si>
  <si>
    <t>存出保證金</t>
  </si>
  <si>
    <t>存出保證品</t>
  </si>
  <si>
    <t>保管有價證券</t>
  </si>
  <si>
    <t>基金</t>
  </si>
  <si>
    <t>累積賸餘</t>
  </si>
  <si>
    <t>本期賸餘</t>
  </si>
  <si>
    <t>合計</t>
  </si>
  <si>
    <t>上年度決算數</t>
  </si>
  <si>
    <t>比較增（+）減（-）</t>
  </si>
  <si>
    <t>金額</t>
  </si>
  <si>
    <t>%</t>
  </si>
  <si>
    <t>科目</t>
  </si>
  <si>
    <t>本年度決算數</t>
  </si>
  <si>
    <t>金額</t>
  </si>
  <si>
    <t>資產</t>
  </si>
  <si>
    <t>流動資產</t>
  </si>
  <si>
    <t>銀行存款</t>
  </si>
  <si>
    <t>備抵呆帳-應收帳款（-）</t>
  </si>
  <si>
    <t>投資、長期應收款、貸墊款及準備金</t>
  </si>
  <si>
    <t>長期投資</t>
  </si>
  <si>
    <t>不動產投資</t>
  </si>
  <si>
    <t>長期應收款</t>
  </si>
  <si>
    <t>固定資產</t>
  </si>
  <si>
    <t>土地改良物</t>
  </si>
  <si>
    <t>累計折舊-土地改良物（-）</t>
  </si>
  <si>
    <t>累計折舊-機械及設備（-）</t>
  </si>
  <si>
    <t>交通及運輸設備</t>
  </si>
  <si>
    <t>累計折舊-交通及運輸設備（-）</t>
  </si>
  <si>
    <t>什項設備</t>
  </si>
  <si>
    <t>購建中固定資產</t>
  </si>
  <si>
    <t>暫付及待結轉帳項</t>
  </si>
  <si>
    <t>代管資產</t>
  </si>
  <si>
    <t>累計折舊-代管資產</t>
  </si>
  <si>
    <t>合計</t>
  </si>
  <si>
    <t>備忘科目：</t>
  </si>
  <si>
    <t>信託代理與保證資產</t>
  </si>
  <si>
    <t>保證品</t>
  </si>
  <si>
    <t>負債</t>
  </si>
  <si>
    <t>流動負債</t>
  </si>
  <si>
    <t>應付款項</t>
  </si>
  <si>
    <t>應付帳款</t>
  </si>
  <si>
    <t>應付代收款</t>
  </si>
  <si>
    <t>應付利息</t>
  </si>
  <si>
    <t>預收款項</t>
  </si>
  <si>
    <t>預收收入</t>
  </si>
  <si>
    <t>長期負債</t>
  </si>
  <si>
    <t>長期債務</t>
  </si>
  <si>
    <t>長期借款</t>
  </si>
  <si>
    <t>其他負債</t>
  </si>
  <si>
    <t>什項負債</t>
  </si>
  <si>
    <t>存入保證金</t>
  </si>
  <si>
    <t>應付保管款</t>
  </si>
  <si>
    <t>應付代管資產</t>
  </si>
  <si>
    <t>暫收及待結轉帳項</t>
  </si>
  <si>
    <t>淨值</t>
  </si>
  <si>
    <t>累積餘絀（-）</t>
  </si>
  <si>
    <t>累積短絀（-）</t>
  </si>
  <si>
    <t>本期短絀</t>
  </si>
  <si>
    <t>信託代理與保證負債</t>
  </si>
  <si>
    <t>信話代理與保證負債</t>
  </si>
  <si>
    <t>應付保管有價證券</t>
  </si>
  <si>
    <t>應付保證品</t>
  </si>
  <si>
    <r>
      <t>平衡綜計表                                     (</t>
    </r>
    <r>
      <rPr>
        <b/>
        <sz val="12"/>
        <rFont val="新細明體"/>
        <family val="1"/>
      </rPr>
      <t>依科目分列）</t>
    </r>
  </si>
  <si>
    <t>中華民國99年12月31日                                                                             單位：新臺幣元</t>
  </si>
  <si>
    <t>房屋及建築</t>
  </si>
  <si>
    <t>房屋及建築</t>
  </si>
  <si>
    <t>未完工程-房屋及建築</t>
  </si>
  <si>
    <t>公積</t>
  </si>
  <si>
    <t>資本公積</t>
  </si>
  <si>
    <t>受贈公積</t>
  </si>
  <si>
    <t>其他應付款</t>
  </si>
  <si>
    <t>累積短絀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</si>
</sst>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#,##0_ "/>
    <numFmt numFmtId="178" formatCode="#,##0.0_ "/>
    <numFmt numFmtId="179" formatCode="#,##0.00_ "/>
    <numFmt numFmtId="180" formatCode="0.0_ "/>
    <numFmt numFmtId="181" formatCode="0.00_ "/>
  </numFmts>
  <fonts count="39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F64" sqref="F64"/>
    </sheetView>
  </sheetViews>
  <sheetFormatPr defaultColWidth="9.00390625" defaultRowHeight="16.5"/>
  <cols>
    <col min="1" max="1" width="29.625" style="2" customWidth="1"/>
    <col min="2" max="2" width="15.00390625" style="0" customWidth="1"/>
    <col min="3" max="3" width="7.125" style="0" customWidth="1"/>
    <col min="4" max="4" width="15.00390625" style="0" customWidth="1"/>
    <col min="5" max="5" width="7.125" style="0" customWidth="1"/>
    <col min="6" max="6" width="15.00390625" style="0" customWidth="1"/>
    <col min="7" max="7" width="7.125" style="0" customWidth="1"/>
    <col min="8" max="16" width="14.00390625" style="0" customWidth="1"/>
  </cols>
  <sheetData>
    <row r="1" spans="1:7" ht="21">
      <c r="A1" s="27" t="s">
        <v>1</v>
      </c>
      <c r="B1" s="27"/>
      <c r="C1" s="27"/>
      <c r="D1" s="27"/>
      <c r="E1" s="27"/>
      <c r="F1" s="27"/>
      <c r="G1" s="27"/>
    </row>
    <row r="2" spans="1:7" ht="21">
      <c r="A2" s="28" t="s">
        <v>81</v>
      </c>
      <c r="B2" s="28"/>
      <c r="C2" s="28"/>
      <c r="D2" s="28"/>
      <c r="E2" s="28"/>
      <c r="F2" s="28"/>
      <c r="G2" s="28"/>
    </row>
    <row r="3" spans="1:7" ht="16.5">
      <c r="A3" s="29" t="s">
        <v>82</v>
      </c>
      <c r="B3" s="29"/>
      <c r="C3" s="29"/>
      <c r="D3" s="29"/>
      <c r="E3" s="29"/>
      <c r="F3" s="29"/>
      <c r="G3" s="29"/>
    </row>
    <row r="4" spans="1:7" ht="16.5">
      <c r="A4" s="31" t="s">
        <v>30</v>
      </c>
      <c r="B4" s="30" t="s">
        <v>31</v>
      </c>
      <c r="C4" s="30"/>
      <c r="D4" s="30" t="s">
        <v>26</v>
      </c>
      <c r="E4" s="30"/>
      <c r="F4" s="31" t="s">
        <v>27</v>
      </c>
      <c r="G4" s="31"/>
    </row>
    <row r="5" spans="1:7" ht="16.5">
      <c r="A5" s="31"/>
      <c r="B5" s="3" t="s">
        <v>28</v>
      </c>
      <c r="C5" s="3" t="s">
        <v>29</v>
      </c>
      <c r="D5" s="3" t="s">
        <v>32</v>
      </c>
      <c r="E5" s="3" t="s">
        <v>29</v>
      </c>
      <c r="F5" s="3" t="s">
        <v>32</v>
      </c>
      <c r="G5" s="3" t="s">
        <v>29</v>
      </c>
    </row>
    <row r="6" spans="1:7" ht="16.5">
      <c r="A6" s="13" t="s">
        <v>33</v>
      </c>
      <c r="B6" s="4">
        <f>B7+B20+B25+B45+B48</f>
        <v>28572312601</v>
      </c>
      <c r="C6" s="7">
        <f>B6/B55*100</f>
        <v>100</v>
      </c>
      <c r="D6" s="14">
        <f>D7+D20+D25+D45+D48</f>
        <v>27782144627</v>
      </c>
      <c r="E6" s="7">
        <f>D6/D55*100</f>
        <v>100</v>
      </c>
      <c r="F6" s="14">
        <f>B6-D6</f>
        <v>790167974</v>
      </c>
      <c r="G6" s="11">
        <f>F6/D6*100</f>
        <v>2.844157586135656</v>
      </c>
    </row>
    <row r="7" spans="1:7" ht="16.5">
      <c r="A7" s="15" t="s">
        <v>34</v>
      </c>
      <c r="B7" s="5">
        <f>B8+B10+B15+B18</f>
        <v>24442183790</v>
      </c>
      <c r="C7" s="8">
        <f>B7/B55*100</f>
        <v>85.54499641427186</v>
      </c>
      <c r="D7" s="14">
        <f>D8+D10+D15+D18</f>
        <v>25331523117</v>
      </c>
      <c r="E7" s="8">
        <f>D7/D55*100</f>
        <v>91.179149259707</v>
      </c>
      <c r="F7" s="14">
        <f aca="true" t="shared" si="0" ref="F7:F73">B7-D7</f>
        <v>-889339327</v>
      </c>
      <c r="G7" s="12">
        <f aca="true" t="shared" si="1" ref="G7:G73">F7/D7*100</f>
        <v>-3.5108008424616357</v>
      </c>
    </row>
    <row r="8" spans="1:7" ht="16.5">
      <c r="A8" s="16" t="s">
        <v>0</v>
      </c>
      <c r="B8" s="5">
        <f>B9</f>
        <v>19760874828</v>
      </c>
      <c r="C8" s="8">
        <f>B8/B55*100</f>
        <v>69.16092198749215</v>
      </c>
      <c r="D8" s="14">
        <f>D9</f>
        <v>20606344477</v>
      </c>
      <c r="E8" s="8">
        <f>D8/D55*100</f>
        <v>74.17117992026354</v>
      </c>
      <c r="F8" s="14">
        <f t="shared" si="0"/>
        <v>-845469649</v>
      </c>
      <c r="G8" s="12">
        <f t="shared" si="1"/>
        <v>-4.102957950371452</v>
      </c>
    </row>
    <row r="9" spans="1:7" ht="16.5">
      <c r="A9" s="17" t="s">
        <v>35</v>
      </c>
      <c r="B9" s="5">
        <v>19760874828</v>
      </c>
      <c r="C9" s="8">
        <f>B9/B55*100</f>
        <v>69.16092198749215</v>
      </c>
      <c r="D9" s="14">
        <v>20606344477</v>
      </c>
      <c r="E9" s="8">
        <f>D9/D55*100</f>
        <v>74.17117992026354</v>
      </c>
      <c r="F9" s="14">
        <f t="shared" si="0"/>
        <v>-845469649</v>
      </c>
      <c r="G9" s="12">
        <f t="shared" si="1"/>
        <v>-4.102957950371452</v>
      </c>
    </row>
    <row r="10" spans="1:7" ht="16.5">
      <c r="A10" s="16" t="s">
        <v>2</v>
      </c>
      <c r="B10" s="5">
        <f>SUM(B11:B14)</f>
        <v>2814624605</v>
      </c>
      <c r="C10" s="8">
        <f>B10/B55*100</f>
        <v>9.850881321036265</v>
      </c>
      <c r="D10" s="14">
        <f>D11+D12+D13+D14</f>
        <v>4087805455</v>
      </c>
      <c r="E10" s="8">
        <f>D10/D55*100</f>
        <v>14.71378653405784</v>
      </c>
      <c r="F10" s="14">
        <f t="shared" si="0"/>
        <v>-1273180850</v>
      </c>
      <c r="G10" s="12">
        <f t="shared" si="1"/>
        <v>-31.145827853493092</v>
      </c>
    </row>
    <row r="11" spans="1:7" s="1" customFormat="1" ht="16.5">
      <c r="A11" s="17" t="s">
        <v>3</v>
      </c>
      <c r="B11" s="5">
        <v>2570217894</v>
      </c>
      <c r="C11" s="8">
        <f>B11/B55*100</f>
        <v>8.99548429940545</v>
      </c>
      <c r="D11" s="14">
        <v>3843364733</v>
      </c>
      <c r="E11" s="8">
        <f>D11/D55*100</f>
        <v>13.833938252790018</v>
      </c>
      <c r="F11" s="14">
        <f t="shared" si="0"/>
        <v>-1273146839</v>
      </c>
      <c r="G11" s="12">
        <f t="shared" si="1"/>
        <v>-33.125839659933206</v>
      </c>
    </row>
    <row r="12" spans="1:7" ht="16.5">
      <c r="A12" s="17" t="s">
        <v>36</v>
      </c>
      <c r="B12" s="5">
        <v>-1227774</v>
      </c>
      <c r="C12" s="22">
        <v>0</v>
      </c>
      <c r="D12" s="14">
        <v>-861090</v>
      </c>
      <c r="E12" s="22">
        <v>0</v>
      </c>
      <c r="F12" s="14">
        <f t="shared" si="0"/>
        <v>-366684</v>
      </c>
      <c r="G12" s="12">
        <f t="shared" si="1"/>
        <v>42.58370205205031</v>
      </c>
    </row>
    <row r="13" spans="1:7" ht="16.5">
      <c r="A13" s="17" t="s">
        <v>4</v>
      </c>
      <c r="B13" s="5">
        <v>2283347</v>
      </c>
      <c r="C13" s="8">
        <f>B13/B55*100</f>
        <v>0.007991467235732559</v>
      </c>
      <c r="D13" s="14">
        <v>1795538</v>
      </c>
      <c r="E13" s="8">
        <f>D13/D55*100</f>
        <v>0.006462920786378066</v>
      </c>
      <c r="F13" s="14">
        <f t="shared" si="0"/>
        <v>487809</v>
      </c>
      <c r="G13" s="12">
        <f t="shared" si="1"/>
        <v>27.167846071762337</v>
      </c>
    </row>
    <row r="14" spans="1:7" ht="16.5">
      <c r="A14" s="17" t="s">
        <v>5</v>
      </c>
      <c r="B14" s="5">
        <v>243351138</v>
      </c>
      <c r="C14" s="8">
        <f>B14/B55*100</f>
        <v>0.851702630439102</v>
      </c>
      <c r="D14" s="14">
        <v>243506274</v>
      </c>
      <c r="E14" s="8">
        <f>D14/D55*100</f>
        <v>0.8764847972296174</v>
      </c>
      <c r="F14" s="14">
        <f t="shared" si="0"/>
        <v>-155136</v>
      </c>
      <c r="G14" s="12">
        <f t="shared" si="1"/>
        <v>-0.0637092414300586</v>
      </c>
    </row>
    <row r="15" spans="1:7" ht="16.5">
      <c r="A15" s="16" t="s">
        <v>6</v>
      </c>
      <c r="B15" s="5">
        <f>B16+B17</f>
        <v>1366684357</v>
      </c>
      <c r="C15" s="8">
        <f>B15/B55*100</f>
        <v>4.783247250879397</v>
      </c>
      <c r="D15" s="14">
        <f>D16+D17</f>
        <v>637373185</v>
      </c>
      <c r="E15" s="8">
        <f>D15/D55*100</f>
        <v>2.294182805385624</v>
      </c>
      <c r="F15" s="14">
        <f t="shared" si="0"/>
        <v>729311172</v>
      </c>
      <c r="G15" s="12">
        <f t="shared" si="1"/>
        <v>114.42451442321031</v>
      </c>
    </row>
    <row r="16" spans="1:7" ht="16.5">
      <c r="A16" s="17" t="s">
        <v>7</v>
      </c>
      <c r="B16" s="5">
        <v>1366684357</v>
      </c>
      <c r="C16" s="8">
        <f>B16/B55*100</f>
        <v>4.783247250879397</v>
      </c>
      <c r="D16" s="14">
        <v>631661666</v>
      </c>
      <c r="E16" s="8">
        <f>D16/D55*100</f>
        <v>2.273624568875512</v>
      </c>
      <c r="F16" s="14">
        <f t="shared" si="0"/>
        <v>735022691</v>
      </c>
      <c r="G16" s="12">
        <f t="shared" si="1"/>
        <v>116.3633524976328</v>
      </c>
    </row>
    <row r="17" spans="1:7" ht="16.5">
      <c r="A17" s="17" t="s">
        <v>8</v>
      </c>
      <c r="B17" s="23">
        <v>0</v>
      </c>
      <c r="C17" s="25">
        <v>0</v>
      </c>
      <c r="D17" s="14">
        <v>5711519</v>
      </c>
      <c r="E17" s="8">
        <f>D17/D55*100</f>
        <v>0.02055823651011188</v>
      </c>
      <c r="F17" s="14">
        <f t="shared" si="0"/>
        <v>-5711519</v>
      </c>
      <c r="G17" s="12">
        <f t="shared" si="1"/>
        <v>-100</v>
      </c>
    </row>
    <row r="18" spans="1:7" ht="16.5">
      <c r="A18" s="16" t="s">
        <v>9</v>
      </c>
      <c r="B18" s="5">
        <f>B19</f>
        <v>500000000</v>
      </c>
      <c r="C18" s="24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6.5">
      <c r="A19" s="17" t="s">
        <v>10</v>
      </c>
      <c r="B19" s="5">
        <v>500000000</v>
      </c>
      <c r="C19" s="24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ht="16.5">
      <c r="A20" s="15" t="s">
        <v>37</v>
      </c>
      <c r="B20" s="5">
        <f>B21+B23</f>
        <v>3243659973</v>
      </c>
      <c r="C20" s="8">
        <f>B20/B55*100</f>
        <v>11.352458648679615</v>
      </c>
      <c r="D20" s="14">
        <f>D21+D23</f>
        <v>1705254391</v>
      </c>
      <c r="E20" s="8">
        <f>D20/D55*100</f>
        <v>6.137950881382833</v>
      </c>
      <c r="F20" s="14">
        <f t="shared" si="0"/>
        <v>1538405582</v>
      </c>
      <c r="G20" s="12">
        <f t="shared" si="1"/>
        <v>90.21560595999075</v>
      </c>
    </row>
    <row r="21" spans="1:7" ht="16.5">
      <c r="A21" s="16" t="s">
        <v>38</v>
      </c>
      <c r="B21" s="5">
        <f>B22</f>
        <v>522804485</v>
      </c>
      <c r="C21" s="8">
        <f>B21/B55*100</f>
        <v>1.8297590828601755</v>
      </c>
      <c r="D21" s="14">
        <f>D22</f>
        <v>82963950</v>
      </c>
      <c r="E21" s="8">
        <f>D21/D55*100</f>
        <v>0.29862327445870296</v>
      </c>
      <c r="F21" s="14">
        <f t="shared" si="0"/>
        <v>439840535</v>
      </c>
      <c r="G21" s="12">
        <f t="shared" si="1"/>
        <v>530.1586231128099</v>
      </c>
    </row>
    <row r="22" spans="1:7" ht="16.5">
      <c r="A22" s="17" t="s">
        <v>39</v>
      </c>
      <c r="B22" s="5">
        <v>522804485</v>
      </c>
      <c r="C22" s="8">
        <f>B22/B55*100</f>
        <v>1.8297590828601755</v>
      </c>
      <c r="D22" s="14">
        <v>82963950</v>
      </c>
      <c r="E22" s="8">
        <f>D22/D55*100</f>
        <v>0.29862327445870296</v>
      </c>
      <c r="F22" s="14">
        <f t="shared" si="0"/>
        <v>439840535</v>
      </c>
      <c r="G22" s="12">
        <f t="shared" si="1"/>
        <v>530.1586231128099</v>
      </c>
    </row>
    <row r="23" spans="1:7" ht="16.5">
      <c r="A23" s="16" t="s">
        <v>40</v>
      </c>
      <c r="B23" s="5">
        <f>B24</f>
        <v>2720855488</v>
      </c>
      <c r="C23" s="8">
        <f>B23/B55*100</f>
        <v>9.52269956581944</v>
      </c>
      <c r="D23" s="14">
        <f>D24</f>
        <v>1622290441</v>
      </c>
      <c r="E23" s="8">
        <f>D23/D55*100</f>
        <v>5.83932760692413</v>
      </c>
      <c r="F23" s="14">
        <f t="shared" si="0"/>
        <v>1098565047</v>
      </c>
      <c r="G23" s="12">
        <f t="shared" si="1"/>
        <v>67.7169154940487</v>
      </c>
    </row>
    <row r="24" spans="1:7" ht="16.5">
      <c r="A24" s="17" t="s">
        <v>40</v>
      </c>
      <c r="B24" s="5">
        <v>2720855488</v>
      </c>
      <c r="C24" s="8">
        <f>B24/B55*100</f>
        <v>9.52269956581944</v>
      </c>
      <c r="D24" s="14">
        <v>1622290441</v>
      </c>
      <c r="E24" s="8">
        <f>D24/D55*100</f>
        <v>5.83932760692413</v>
      </c>
      <c r="F24" s="14">
        <f t="shared" si="0"/>
        <v>1098565047</v>
      </c>
      <c r="G24" s="12">
        <f t="shared" si="1"/>
        <v>67.7169154940487</v>
      </c>
    </row>
    <row r="25" spans="1:7" ht="16.5">
      <c r="A25" s="15" t="s">
        <v>41</v>
      </c>
      <c r="B25" s="5">
        <f>B26+B28+B31+B34+B37+B40+B43</f>
        <v>542952762</v>
      </c>
      <c r="C25" s="8">
        <f>B25/B55*100</f>
        <v>1.9002758704977813</v>
      </c>
      <c r="D25" s="14">
        <f>D26+D28+D34+D37+D40+D43</f>
        <v>406024147</v>
      </c>
      <c r="E25" s="8">
        <f>D25/D55*100</f>
        <v>1.461457178526839</v>
      </c>
      <c r="F25" s="14">
        <f t="shared" si="0"/>
        <v>136928615</v>
      </c>
      <c r="G25" s="12">
        <f t="shared" si="1"/>
        <v>33.72425408974506</v>
      </c>
    </row>
    <row r="26" spans="1:7" ht="16.5">
      <c r="A26" s="16" t="s">
        <v>11</v>
      </c>
      <c r="B26" s="5">
        <f>B27:B27</f>
        <v>115575846</v>
      </c>
      <c r="C26" s="8">
        <f>B26/B55*100</f>
        <v>0.4045029452602131</v>
      </c>
      <c r="D26" s="14">
        <v>12566106</v>
      </c>
      <c r="E26" s="8">
        <f>D26/D55*100</f>
        <v>0.04523087100981997</v>
      </c>
      <c r="F26" s="14">
        <f t="shared" si="0"/>
        <v>103009740</v>
      </c>
      <c r="G26" s="12">
        <f t="shared" si="1"/>
        <v>819.7427269832039</v>
      </c>
    </row>
    <row r="27" spans="1:7" ht="16.5">
      <c r="A27" s="17" t="s">
        <v>11</v>
      </c>
      <c r="B27" s="5">
        <v>115575846</v>
      </c>
      <c r="C27" s="8">
        <f>B27/B55*100</f>
        <v>0.4045029452602131</v>
      </c>
      <c r="D27" s="14">
        <v>12566106</v>
      </c>
      <c r="E27" s="8">
        <f>D27/D55*100</f>
        <v>0.04523087100981997</v>
      </c>
      <c r="F27" s="14">
        <f t="shared" si="0"/>
        <v>103009740</v>
      </c>
      <c r="G27" s="12">
        <f t="shared" si="1"/>
        <v>819.7427269832039</v>
      </c>
    </row>
    <row r="28" spans="1:7" ht="16.5">
      <c r="A28" s="16" t="s">
        <v>42</v>
      </c>
      <c r="B28" s="5">
        <f>B29+B30</f>
        <v>20776843</v>
      </c>
      <c r="C28" s="8">
        <f>B28/B55*100</f>
        <v>0.07271670057002258</v>
      </c>
      <c r="D28" s="14">
        <f>D29+D30</f>
        <v>13805318</v>
      </c>
      <c r="E28" s="8">
        <f>D28/D55*100</f>
        <v>0.04969133299588161</v>
      </c>
      <c r="F28" s="14">
        <f t="shared" si="0"/>
        <v>6971525</v>
      </c>
      <c r="G28" s="12">
        <f t="shared" si="1"/>
        <v>50.49883675261954</v>
      </c>
    </row>
    <row r="29" spans="1:7" ht="16.5">
      <c r="A29" s="17" t="s">
        <v>42</v>
      </c>
      <c r="B29" s="5">
        <v>25417995</v>
      </c>
      <c r="C29" s="8">
        <f>B29/B55*100</f>
        <v>0.08896022997841063</v>
      </c>
      <c r="D29" s="14">
        <v>15777506</v>
      </c>
      <c r="E29" s="8">
        <f>D29/D55*100</f>
        <v>0.05679009382402637</v>
      </c>
      <c r="F29" s="14">
        <f t="shared" si="0"/>
        <v>9640489</v>
      </c>
      <c r="G29" s="12">
        <f t="shared" si="1"/>
        <v>61.102743361339876</v>
      </c>
    </row>
    <row r="30" spans="1:7" ht="16.5">
      <c r="A30" s="17" t="s">
        <v>43</v>
      </c>
      <c r="B30" s="5">
        <v>-4641152</v>
      </c>
      <c r="C30" s="8">
        <f>B30/B55*100</f>
        <v>-0.016243529408388052</v>
      </c>
      <c r="D30" s="14">
        <v>-1972188</v>
      </c>
      <c r="E30" s="8">
        <f>D30/D55*100</f>
        <v>-0.007098760828144759</v>
      </c>
      <c r="F30" s="14">
        <f t="shared" si="0"/>
        <v>-2668964</v>
      </c>
      <c r="G30" s="12">
        <f t="shared" si="1"/>
        <v>135.33010037582625</v>
      </c>
    </row>
    <row r="31" spans="1:7" ht="16.5">
      <c r="A31" s="16" t="s">
        <v>83</v>
      </c>
      <c r="B31" s="5">
        <f>SUM(B32:B33)</f>
        <v>18696564</v>
      </c>
      <c r="C31" s="8">
        <f>B31/B55*100</f>
        <v>0.0654359493440011</v>
      </c>
      <c r="D31" s="24">
        <v>0</v>
      </c>
      <c r="E31" s="24">
        <v>0</v>
      </c>
      <c r="F31" s="5">
        <f t="shared" si="0"/>
        <v>18696564</v>
      </c>
      <c r="G31" s="24">
        <v>0</v>
      </c>
    </row>
    <row r="32" spans="1:7" ht="16.5">
      <c r="A32" s="17" t="s">
        <v>84</v>
      </c>
      <c r="B32" s="5">
        <v>50400</v>
      </c>
      <c r="C32" s="23">
        <v>0</v>
      </c>
      <c r="D32" s="25">
        <v>0</v>
      </c>
      <c r="E32" s="24">
        <v>0</v>
      </c>
      <c r="F32" s="5">
        <f t="shared" si="0"/>
        <v>50400</v>
      </c>
      <c r="G32" s="24">
        <v>0</v>
      </c>
    </row>
    <row r="33" spans="1:7" ht="16.5">
      <c r="A33" s="17" t="s">
        <v>85</v>
      </c>
      <c r="B33" s="5">
        <v>18646164</v>
      </c>
      <c r="C33" s="8">
        <f>B33/B55*100</f>
        <v>0.0652595548018308</v>
      </c>
      <c r="D33" s="24">
        <v>0</v>
      </c>
      <c r="E33" s="24">
        <v>0</v>
      </c>
      <c r="F33" s="5">
        <f t="shared" si="0"/>
        <v>18646164</v>
      </c>
      <c r="G33" s="24">
        <v>0</v>
      </c>
    </row>
    <row r="34" spans="1:7" ht="16.5">
      <c r="A34" s="16" t="s">
        <v>12</v>
      </c>
      <c r="B34" s="5">
        <f>B35+B36</f>
        <v>6959887</v>
      </c>
      <c r="C34" s="8">
        <f>B34/B55*100</f>
        <v>0.024358850811944468</v>
      </c>
      <c r="D34" s="14">
        <f>D35+D36</f>
        <v>2295008</v>
      </c>
      <c r="E34" s="8">
        <f>D34/D55*100</f>
        <v>0.008260730158929497</v>
      </c>
      <c r="F34" s="14">
        <f t="shared" si="0"/>
        <v>4664879</v>
      </c>
      <c r="G34" s="12">
        <f t="shared" si="1"/>
        <v>203.26199298651684</v>
      </c>
    </row>
    <row r="35" spans="1:7" ht="16.5">
      <c r="A35" s="17" t="s">
        <v>12</v>
      </c>
      <c r="B35" s="5">
        <v>10495916</v>
      </c>
      <c r="C35" s="8">
        <f>B35/B55*100</f>
        <v>0.03673456939440266</v>
      </c>
      <c r="D35" s="14">
        <v>3121081</v>
      </c>
      <c r="E35" s="8">
        <f>D35/D55*100</f>
        <v>0.011234125521637326</v>
      </c>
      <c r="F35" s="14">
        <f t="shared" si="0"/>
        <v>7374835</v>
      </c>
      <c r="G35" s="12">
        <f t="shared" si="1"/>
        <v>236.291047877322</v>
      </c>
    </row>
    <row r="36" spans="1:7" ht="16.5">
      <c r="A36" s="17" t="s">
        <v>44</v>
      </c>
      <c r="B36" s="5">
        <v>-3536029</v>
      </c>
      <c r="C36" s="8">
        <f>B36/B55*100</f>
        <v>-0.01237571858245819</v>
      </c>
      <c r="D36" s="14">
        <v>-826073</v>
      </c>
      <c r="E36" s="25">
        <v>0</v>
      </c>
      <c r="F36" s="14">
        <f t="shared" si="0"/>
        <v>-2709956</v>
      </c>
      <c r="G36" s="12">
        <f t="shared" si="1"/>
        <v>328.05284762968887</v>
      </c>
    </row>
    <row r="37" spans="1:7" ht="16.5">
      <c r="A37" s="16" t="s">
        <v>45</v>
      </c>
      <c r="B37" s="5">
        <f>B38+B39</f>
        <v>8904646</v>
      </c>
      <c r="C37" s="8">
        <f>B37/B55*100</f>
        <v>0.031165296713463603</v>
      </c>
      <c r="D37" s="14">
        <f>D38+D39</f>
        <v>10529553</v>
      </c>
      <c r="E37" s="8">
        <f>D37/D55*100</f>
        <v>0.03790043260291318</v>
      </c>
      <c r="F37" s="14">
        <f t="shared" si="0"/>
        <v>-1624907</v>
      </c>
      <c r="G37" s="12">
        <f t="shared" si="1"/>
        <v>-15.431870659656683</v>
      </c>
    </row>
    <row r="38" spans="1:7" ht="16.5">
      <c r="A38" s="17" t="s">
        <v>45</v>
      </c>
      <c r="B38" s="5">
        <v>15861890</v>
      </c>
      <c r="C38" s="8">
        <f>B38/B55*100</f>
        <v>0.05551489731161925</v>
      </c>
      <c r="D38" s="14">
        <v>15256034</v>
      </c>
      <c r="E38" s="8">
        <f>D38/D55*100</f>
        <v>0.05491308970141011</v>
      </c>
      <c r="F38" s="14">
        <f t="shared" si="0"/>
        <v>605856</v>
      </c>
      <c r="G38" s="12">
        <f t="shared" si="1"/>
        <v>3.971254914612802</v>
      </c>
    </row>
    <row r="39" spans="1:7" ht="16.5">
      <c r="A39" s="17" t="s">
        <v>46</v>
      </c>
      <c r="B39" s="5">
        <v>-6957244</v>
      </c>
      <c r="C39" s="8">
        <f>B39/B55*100</f>
        <v>-0.024349600598155656</v>
      </c>
      <c r="D39" s="14">
        <v>-4726481</v>
      </c>
      <c r="E39" s="8">
        <f>D39/D55*100</f>
        <v>-0.017012657098496933</v>
      </c>
      <c r="F39" s="14">
        <f t="shared" si="0"/>
        <v>-2230763</v>
      </c>
      <c r="G39" s="12">
        <f t="shared" si="1"/>
        <v>47.19712191797661</v>
      </c>
    </row>
    <row r="40" spans="1:7" ht="16.5">
      <c r="A40" s="16" t="s">
        <v>47</v>
      </c>
      <c r="B40" s="5">
        <f>B41+B42</f>
        <v>4576853</v>
      </c>
      <c r="C40" s="8">
        <f>B40/B55*100</f>
        <v>0.016018489871344244</v>
      </c>
      <c r="D40" s="5">
        <f>D41+D42</f>
        <v>926433</v>
      </c>
      <c r="E40" s="24">
        <v>0</v>
      </c>
      <c r="F40" s="14">
        <f t="shared" si="0"/>
        <v>3650420</v>
      </c>
      <c r="G40" s="12">
        <f t="shared" si="1"/>
        <v>394.0295736442894</v>
      </c>
    </row>
    <row r="41" spans="1:7" ht="16.5">
      <c r="A41" s="17" t="s">
        <v>47</v>
      </c>
      <c r="B41" s="5">
        <v>5213180</v>
      </c>
      <c r="C41" s="8">
        <f>B41/B55*100</f>
        <v>0.018245565463320405</v>
      </c>
      <c r="D41" s="5">
        <v>1235173</v>
      </c>
      <c r="E41" s="24">
        <v>0</v>
      </c>
      <c r="F41" s="14">
        <f t="shared" si="0"/>
        <v>3978007</v>
      </c>
      <c r="G41" s="12">
        <f t="shared" si="1"/>
        <v>322.06071538157005</v>
      </c>
    </row>
    <row r="42" spans="1:7" ht="16.5">
      <c r="A42" s="17" t="s">
        <v>13</v>
      </c>
      <c r="B42" s="5">
        <v>-636327</v>
      </c>
      <c r="C42" s="8">
        <v>0</v>
      </c>
      <c r="D42" s="14">
        <v>-308740</v>
      </c>
      <c r="E42" s="25">
        <v>0</v>
      </c>
      <c r="F42" s="14">
        <f t="shared" si="0"/>
        <v>-327587</v>
      </c>
      <c r="G42" s="12">
        <f t="shared" si="1"/>
        <v>106.10448921422557</v>
      </c>
    </row>
    <row r="43" spans="1:7" ht="16.5">
      <c r="A43" s="16" t="s">
        <v>48</v>
      </c>
      <c r="B43" s="5">
        <f>B44</f>
        <v>367462123</v>
      </c>
      <c r="C43" s="8">
        <f>B43/B55*100</f>
        <v>1.2860776379267922</v>
      </c>
      <c r="D43" s="14">
        <f>D44</f>
        <v>365901729</v>
      </c>
      <c r="E43" s="8">
        <f>D43/D55*100</f>
        <v>1.3170391771857648</v>
      </c>
      <c r="F43" s="14">
        <f t="shared" si="0"/>
        <v>1560394</v>
      </c>
      <c r="G43" s="12">
        <f t="shared" si="1"/>
        <v>0.4264516607408543</v>
      </c>
    </row>
    <row r="44" spans="1:7" ht="16.5">
      <c r="A44" s="17" t="s">
        <v>14</v>
      </c>
      <c r="B44" s="5">
        <v>367462123</v>
      </c>
      <c r="C44" s="8">
        <f>B44/B55*100</f>
        <v>1.2860776379267922</v>
      </c>
      <c r="D44" s="14">
        <v>365901729</v>
      </c>
      <c r="E44" s="8">
        <f>D44/D55*100</f>
        <v>1.3170391771857648</v>
      </c>
      <c r="F44" s="14">
        <f t="shared" si="0"/>
        <v>1560394</v>
      </c>
      <c r="G44" s="12">
        <f t="shared" si="1"/>
        <v>0.4264516607408543</v>
      </c>
    </row>
    <row r="45" spans="1:7" ht="16.5">
      <c r="A45" s="15" t="s">
        <v>15</v>
      </c>
      <c r="B45" s="5">
        <f>B46</f>
        <v>32514523</v>
      </c>
      <c r="C45" s="8">
        <f>B45/B55*100</f>
        <v>0.11379730949346405</v>
      </c>
      <c r="D45" s="14">
        <f>D46</f>
        <v>31957622</v>
      </c>
      <c r="E45" s="8">
        <f>D45/D55*100</f>
        <v>0.1150293558292907</v>
      </c>
      <c r="F45" s="14">
        <f t="shared" si="0"/>
        <v>556901</v>
      </c>
      <c r="G45" s="12">
        <f t="shared" si="1"/>
        <v>1.742623402955326</v>
      </c>
    </row>
    <row r="46" spans="1:7" ht="16.5">
      <c r="A46" s="16" t="s">
        <v>15</v>
      </c>
      <c r="B46" s="5">
        <f>B47</f>
        <v>32514523</v>
      </c>
      <c r="C46" s="8">
        <f>B46/B55*100</f>
        <v>0.11379730949346405</v>
      </c>
      <c r="D46" s="14">
        <f>D47</f>
        <v>31957622</v>
      </c>
      <c r="E46" s="8">
        <f>D46/D55*100</f>
        <v>0.1150293558292907</v>
      </c>
      <c r="F46" s="14">
        <f t="shared" si="0"/>
        <v>556901</v>
      </c>
      <c r="G46" s="12">
        <f t="shared" si="1"/>
        <v>1.742623402955326</v>
      </c>
    </row>
    <row r="47" spans="1:7" ht="16.5">
      <c r="A47" s="17" t="s">
        <v>16</v>
      </c>
      <c r="B47" s="5">
        <v>32514523</v>
      </c>
      <c r="C47" s="8">
        <f>B47/B55*100</f>
        <v>0.11379730949346405</v>
      </c>
      <c r="D47" s="14">
        <v>31957622</v>
      </c>
      <c r="E47" s="8">
        <f>D47/D55*100</f>
        <v>0.1150293558292907</v>
      </c>
      <c r="F47" s="14">
        <f t="shared" si="0"/>
        <v>556901</v>
      </c>
      <c r="G47" s="12">
        <f t="shared" si="1"/>
        <v>1.742623402955326</v>
      </c>
    </row>
    <row r="48" spans="1:7" ht="16.5">
      <c r="A48" s="15" t="s">
        <v>17</v>
      </c>
      <c r="B48" s="5">
        <f>B49</f>
        <v>311001553</v>
      </c>
      <c r="C48" s="8">
        <f>B48/B55*100</f>
        <v>1.0884717570572684</v>
      </c>
      <c r="D48" s="14">
        <f>D49</f>
        <v>307385350</v>
      </c>
      <c r="E48" s="8">
        <f>D48/D55*100</f>
        <v>1.1064133245540317</v>
      </c>
      <c r="F48" s="14">
        <f t="shared" si="0"/>
        <v>3616203</v>
      </c>
      <c r="G48" s="12">
        <f t="shared" si="1"/>
        <v>1.1764396058562974</v>
      </c>
    </row>
    <row r="49" spans="1:7" ht="16.5">
      <c r="A49" s="16" t="s">
        <v>18</v>
      </c>
      <c r="B49" s="5">
        <f>B50+B51+B52+B53+B54</f>
        <v>311001553</v>
      </c>
      <c r="C49" s="8">
        <f>B49/B55*100</f>
        <v>1.0884717570572684</v>
      </c>
      <c r="D49" s="14">
        <f>D50+D51+D52+D53+D54</f>
        <v>307385350</v>
      </c>
      <c r="E49" s="8">
        <f>D49/D55*100</f>
        <v>1.1064133245540317</v>
      </c>
      <c r="F49" s="14">
        <f t="shared" si="0"/>
        <v>3616203</v>
      </c>
      <c r="G49" s="12">
        <f t="shared" si="1"/>
        <v>1.1764396058562974</v>
      </c>
    </row>
    <row r="50" spans="1:7" ht="16.5">
      <c r="A50" s="17" t="s">
        <v>19</v>
      </c>
      <c r="B50" s="5">
        <v>204840</v>
      </c>
      <c r="C50" s="23">
        <v>0</v>
      </c>
      <c r="D50" s="5">
        <v>192000</v>
      </c>
      <c r="E50" s="25">
        <v>0</v>
      </c>
      <c r="F50" s="5">
        <f t="shared" si="0"/>
        <v>12840</v>
      </c>
      <c r="G50" s="12">
        <f t="shared" si="1"/>
        <v>6.6875</v>
      </c>
    </row>
    <row r="51" spans="1:7" ht="16.5">
      <c r="A51" s="17" t="s">
        <v>20</v>
      </c>
      <c r="B51" s="5">
        <v>69000000</v>
      </c>
      <c r="C51" s="8">
        <f>B51/B55*100</f>
        <v>0.2414925279712398</v>
      </c>
      <c r="D51" s="14">
        <v>69000000</v>
      </c>
      <c r="E51" s="8">
        <f>D51/D55*100</f>
        <v>0.24836095602548458</v>
      </c>
      <c r="F51" s="23">
        <v>0</v>
      </c>
      <c r="G51" s="25">
        <v>0</v>
      </c>
    </row>
    <row r="52" spans="1:7" ht="16.5">
      <c r="A52" s="17" t="s">
        <v>49</v>
      </c>
      <c r="B52" s="5">
        <v>4212866</v>
      </c>
      <c r="C52" s="8">
        <f>B52/B55*100</f>
        <v>0.014744574787595437</v>
      </c>
      <c r="D52" s="14">
        <v>2111351</v>
      </c>
      <c r="E52" s="8">
        <f>D52/D55*100</f>
        <v>0.007599668882106709</v>
      </c>
      <c r="F52" s="14">
        <f t="shared" si="0"/>
        <v>2101515</v>
      </c>
      <c r="G52" s="12">
        <f t="shared" si="1"/>
        <v>99.53413714725785</v>
      </c>
    </row>
    <row r="53" spans="1:7" ht="16.5">
      <c r="A53" s="17" t="s">
        <v>50</v>
      </c>
      <c r="B53" s="5">
        <v>388567298</v>
      </c>
      <c r="C53" s="8">
        <f>B53/B55*100</f>
        <v>1.359943464941653</v>
      </c>
      <c r="D53" s="14">
        <v>375881491</v>
      </c>
      <c r="E53" s="8">
        <f>D53/D55*100</f>
        <v>1.3529606732905013</v>
      </c>
      <c r="F53" s="14">
        <f t="shared" si="0"/>
        <v>12685807</v>
      </c>
      <c r="G53" s="12">
        <f t="shared" si="1"/>
        <v>3.374948568563595</v>
      </c>
    </row>
    <row r="54" spans="1:7" ht="16.5">
      <c r="A54" s="17" t="s">
        <v>51</v>
      </c>
      <c r="B54" s="5">
        <v>-150983451</v>
      </c>
      <c r="C54" s="8">
        <f>B54/B55*100</f>
        <v>-0.5284257284610407</v>
      </c>
      <c r="D54" s="14">
        <v>-139799492</v>
      </c>
      <c r="E54" s="8">
        <f>D54/D55*100</f>
        <v>-0.5031990649999578</v>
      </c>
      <c r="F54" s="14">
        <f t="shared" si="0"/>
        <v>-11183959</v>
      </c>
      <c r="G54" s="12">
        <f t="shared" si="1"/>
        <v>7.999999742488334</v>
      </c>
    </row>
    <row r="55" spans="1:7" ht="16.5">
      <c r="A55" s="18" t="s">
        <v>52</v>
      </c>
      <c r="B55" s="5">
        <f>B6</f>
        <v>28572312601</v>
      </c>
      <c r="C55" s="8">
        <f>B55/B55*100</f>
        <v>100</v>
      </c>
      <c r="D55" s="14">
        <f>D6</f>
        <v>27782144627</v>
      </c>
      <c r="E55" s="8">
        <f>D55/D55*100</f>
        <v>100</v>
      </c>
      <c r="F55" s="14">
        <f t="shared" si="0"/>
        <v>790167974</v>
      </c>
      <c r="G55" s="12">
        <f t="shared" si="1"/>
        <v>2.844157586135656</v>
      </c>
    </row>
    <row r="56" spans="1:7" ht="16.5">
      <c r="A56" s="18" t="s">
        <v>53</v>
      </c>
      <c r="B56" s="5"/>
      <c r="C56" s="8"/>
      <c r="D56" s="14"/>
      <c r="E56" s="8"/>
      <c r="F56" s="14"/>
      <c r="G56" s="12"/>
    </row>
    <row r="57" spans="1:7" ht="16.5">
      <c r="A57" s="15" t="s">
        <v>54</v>
      </c>
      <c r="B57" s="5">
        <f>B58</f>
        <v>189618120</v>
      </c>
      <c r="C57" s="24">
        <v>0</v>
      </c>
      <c r="D57" s="5">
        <f>D58</f>
        <v>228198003</v>
      </c>
      <c r="E57" s="24">
        <v>0</v>
      </c>
      <c r="F57" s="14">
        <f t="shared" si="0"/>
        <v>-38579883</v>
      </c>
      <c r="G57" s="12">
        <f t="shared" si="1"/>
        <v>-16.90631928974418</v>
      </c>
    </row>
    <row r="58" spans="1:7" ht="16.5">
      <c r="A58" s="16" t="s">
        <v>54</v>
      </c>
      <c r="B58" s="5">
        <f>B59+B60</f>
        <v>189618120</v>
      </c>
      <c r="C58" s="24">
        <v>0</v>
      </c>
      <c r="D58" s="5">
        <f>D59+D60</f>
        <v>228198003</v>
      </c>
      <c r="E58" s="24">
        <v>0</v>
      </c>
      <c r="F58" s="14">
        <f t="shared" si="0"/>
        <v>-38579883</v>
      </c>
      <c r="G58" s="12">
        <f t="shared" si="1"/>
        <v>-16.90631928974418</v>
      </c>
    </row>
    <row r="59" spans="1:7" ht="16.5">
      <c r="A59" s="17" t="s">
        <v>21</v>
      </c>
      <c r="B59" s="5">
        <v>189618120</v>
      </c>
      <c r="C59" s="24">
        <v>0</v>
      </c>
      <c r="D59" s="5">
        <v>217232499</v>
      </c>
      <c r="E59" s="24">
        <v>0</v>
      </c>
      <c r="F59" s="14">
        <f t="shared" si="0"/>
        <v>-27614379</v>
      </c>
      <c r="G59" s="12">
        <f t="shared" si="1"/>
        <v>-12.71190044174744</v>
      </c>
    </row>
    <row r="60" spans="1:7" ht="16.5">
      <c r="A60" s="17" t="s">
        <v>55</v>
      </c>
      <c r="B60" s="25">
        <v>0</v>
      </c>
      <c r="C60" s="24">
        <v>0</v>
      </c>
      <c r="D60" s="5">
        <v>10965504</v>
      </c>
      <c r="E60" s="24">
        <v>0</v>
      </c>
      <c r="F60" s="14">
        <f t="shared" si="0"/>
        <v>-10965504</v>
      </c>
      <c r="G60" s="12">
        <f t="shared" si="1"/>
        <v>-100</v>
      </c>
    </row>
    <row r="61" spans="1:7" ht="16.5">
      <c r="A61" s="18" t="s">
        <v>56</v>
      </c>
      <c r="B61" s="5">
        <f>B62+B70+B73</f>
        <v>14811738459</v>
      </c>
      <c r="C61" s="8">
        <f>B61/B93*100</f>
        <v>51.83948063931516</v>
      </c>
      <c r="D61" s="14">
        <f>D62+D70+D73</f>
        <v>13331072834</v>
      </c>
      <c r="E61" s="8">
        <f>D61/D93*100</f>
        <v>47.984318752139224</v>
      </c>
      <c r="F61" s="14">
        <f t="shared" si="0"/>
        <v>1480665625</v>
      </c>
      <c r="G61" s="12">
        <f t="shared" si="1"/>
        <v>11.106875218802063</v>
      </c>
    </row>
    <row r="62" spans="1:7" ht="16.5">
      <c r="A62" s="15" t="s">
        <v>57</v>
      </c>
      <c r="B62" s="5">
        <f>B63+B68</f>
        <v>8897346497</v>
      </c>
      <c r="C62" s="8">
        <f>B62/B93*100</f>
        <v>31.139749243428767</v>
      </c>
      <c r="D62" s="14">
        <f>D63+D68</f>
        <v>8348159145</v>
      </c>
      <c r="E62" s="8">
        <f>D62/D93*100</f>
        <v>30.048649076885393</v>
      </c>
      <c r="F62" s="14">
        <f t="shared" si="0"/>
        <v>549187352</v>
      </c>
      <c r="G62" s="12">
        <f t="shared" si="1"/>
        <v>6.578544352846066</v>
      </c>
    </row>
    <row r="63" spans="1:7" ht="16.5">
      <c r="A63" s="16" t="s">
        <v>58</v>
      </c>
      <c r="B63" s="5">
        <f>SUM(B64:B67)</f>
        <v>8156575317</v>
      </c>
      <c r="C63" s="8">
        <f>B63/B93*100</f>
        <v>28.547130331741254</v>
      </c>
      <c r="D63" s="14">
        <f>SUM(D64:D66)</f>
        <v>7505732641</v>
      </c>
      <c r="E63" s="8">
        <f>D63/D93*100</f>
        <v>27.016390353484717</v>
      </c>
      <c r="F63" s="14">
        <f t="shared" si="0"/>
        <v>650842676</v>
      </c>
      <c r="G63" s="12">
        <f t="shared" si="1"/>
        <v>8.671274439550078</v>
      </c>
    </row>
    <row r="64" spans="1:7" ht="16.5">
      <c r="A64" s="17" t="s">
        <v>59</v>
      </c>
      <c r="B64" s="5">
        <v>8078999897</v>
      </c>
      <c r="C64" s="8">
        <f>B64/B93*100</f>
        <v>28.27562476240458</v>
      </c>
      <c r="D64" s="5">
        <v>7505727073</v>
      </c>
      <c r="E64" s="8">
        <f>D64/D93*100</f>
        <v>27.01637031183539</v>
      </c>
      <c r="F64" s="14">
        <f t="shared" si="0"/>
        <v>573272824</v>
      </c>
      <c r="G64" s="12">
        <f t="shared" si="1"/>
        <v>7.637805350826136</v>
      </c>
    </row>
    <row r="65" spans="1:7" ht="16.5">
      <c r="A65" s="17" t="s">
        <v>60</v>
      </c>
      <c r="B65" s="5">
        <v>51836</v>
      </c>
      <c r="C65" s="23">
        <v>0</v>
      </c>
      <c r="D65" s="5">
        <v>5568</v>
      </c>
      <c r="E65" s="24">
        <v>0</v>
      </c>
      <c r="F65" s="14">
        <f t="shared" si="0"/>
        <v>46268</v>
      </c>
      <c r="G65" s="12">
        <f t="shared" si="1"/>
        <v>830.9626436781609</v>
      </c>
    </row>
    <row r="66" spans="1:7" ht="15.75" customHeight="1">
      <c r="A66" s="17" t="s">
        <v>61</v>
      </c>
      <c r="B66" s="5">
        <v>7433157</v>
      </c>
      <c r="C66" s="8">
        <f>B66/B93*100</f>
        <v>0.026015244561407493</v>
      </c>
      <c r="D66" s="25">
        <v>0</v>
      </c>
      <c r="E66" s="24">
        <v>0</v>
      </c>
      <c r="F66" s="5">
        <f t="shared" si="0"/>
        <v>7433157</v>
      </c>
      <c r="G66" s="24">
        <v>0</v>
      </c>
    </row>
    <row r="67" spans="1:7" ht="15.75" customHeight="1">
      <c r="A67" s="17" t="s">
        <v>89</v>
      </c>
      <c r="B67" s="5">
        <v>70090427</v>
      </c>
      <c r="C67" s="8">
        <f>B67/B93*100</f>
        <v>0.24530890438860348</v>
      </c>
      <c r="D67" s="25">
        <v>0</v>
      </c>
      <c r="E67" s="24">
        <v>0</v>
      </c>
      <c r="F67" s="5">
        <f t="shared" si="0"/>
        <v>70090427</v>
      </c>
      <c r="G67" s="24">
        <v>0</v>
      </c>
    </row>
    <row r="68" spans="1:7" ht="16.5">
      <c r="A68" s="16" t="s">
        <v>62</v>
      </c>
      <c r="B68" s="5">
        <f>B69</f>
        <v>740771180</v>
      </c>
      <c r="C68" s="8">
        <f>B68/B93*100</f>
        <v>2.592618911687512</v>
      </c>
      <c r="D68" s="14">
        <f>SUM(D69)</f>
        <v>842426504</v>
      </c>
      <c r="E68" s="8">
        <f>D68/D93*100</f>
        <v>3.032258723400677</v>
      </c>
      <c r="F68" s="14">
        <f t="shared" si="0"/>
        <v>-101655324</v>
      </c>
      <c r="G68" s="12">
        <f t="shared" si="1"/>
        <v>-12.066966497055985</v>
      </c>
    </row>
    <row r="69" spans="1:7" ht="16.5">
      <c r="A69" s="17" t="s">
        <v>63</v>
      </c>
      <c r="B69" s="5">
        <v>740771180</v>
      </c>
      <c r="C69" s="8">
        <f>B69/B93*100</f>
        <v>2.592618911687512</v>
      </c>
      <c r="D69" s="5">
        <v>842426504</v>
      </c>
      <c r="E69" s="8">
        <f>D69/D93*100</f>
        <v>3.032258723400677</v>
      </c>
      <c r="F69" s="14">
        <f t="shared" si="0"/>
        <v>-101655324</v>
      </c>
      <c r="G69" s="12">
        <f t="shared" si="1"/>
        <v>-12.066966497055985</v>
      </c>
    </row>
    <row r="70" spans="1:7" ht="16.5">
      <c r="A70" s="15" t="s">
        <v>64</v>
      </c>
      <c r="B70" s="5">
        <f>B71</f>
        <v>5414875000</v>
      </c>
      <c r="C70" s="8">
        <f>B70/B93*100</f>
        <v>18.951476121714016</v>
      </c>
      <c r="D70" s="14">
        <f>D71</f>
        <v>4536661253</v>
      </c>
      <c r="E70" s="8">
        <f>D70/D93*100</f>
        <v>16.32941341969352</v>
      </c>
      <c r="F70" s="14">
        <f t="shared" si="0"/>
        <v>878213747</v>
      </c>
      <c r="G70" s="12">
        <f t="shared" si="1"/>
        <v>19.358151248768145</v>
      </c>
    </row>
    <row r="71" spans="1:7" ht="16.5">
      <c r="A71" s="16" t="s">
        <v>65</v>
      </c>
      <c r="B71" s="5">
        <f>B72</f>
        <v>5414875000</v>
      </c>
      <c r="C71" s="8">
        <f>B71/B93*100</f>
        <v>18.951476121714016</v>
      </c>
      <c r="D71" s="14">
        <f>D72</f>
        <v>4536661253</v>
      </c>
      <c r="E71" s="8">
        <f>D71/D93*100</f>
        <v>16.32941341969352</v>
      </c>
      <c r="F71" s="14">
        <f t="shared" si="0"/>
        <v>878213747</v>
      </c>
      <c r="G71" s="12">
        <f t="shared" si="1"/>
        <v>19.358151248768145</v>
      </c>
    </row>
    <row r="72" spans="1:7" ht="16.5">
      <c r="A72" s="17" t="s">
        <v>66</v>
      </c>
      <c r="B72" s="5">
        <v>5414875000</v>
      </c>
      <c r="C72" s="8">
        <f>B72/B93*100</f>
        <v>18.951476121714016</v>
      </c>
      <c r="D72" s="5">
        <v>4536661253</v>
      </c>
      <c r="E72" s="8">
        <f>D72/D93*100</f>
        <v>16.32941341969352</v>
      </c>
      <c r="F72" s="14">
        <f t="shared" si="0"/>
        <v>878213747</v>
      </c>
      <c r="G72" s="12">
        <f t="shared" si="1"/>
        <v>19.358151248768145</v>
      </c>
    </row>
    <row r="73" spans="1:7" ht="16.5">
      <c r="A73" s="15" t="s">
        <v>67</v>
      </c>
      <c r="B73" s="5">
        <f>B74</f>
        <v>499516962</v>
      </c>
      <c r="C73" s="8">
        <f>B73/B93*100</f>
        <v>1.748255274172373</v>
      </c>
      <c r="D73" s="14">
        <f>D74</f>
        <v>446252436</v>
      </c>
      <c r="E73" s="8">
        <f>D73/D93*100</f>
        <v>1.6062562555603097</v>
      </c>
      <c r="F73" s="14">
        <f t="shared" si="0"/>
        <v>53264526</v>
      </c>
      <c r="G73" s="12">
        <f t="shared" si="1"/>
        <v>11.935963078978016</v>
      </c>
    </row>
    <row r="74" spans="1:7" ht="16.5">
      <c r="A74" s="16" t="s">
        <v>68</v>
      </c>
      <c r="B74" s="5">
        <f>SUM(B75:B78)</f>
        <v>499516962</v>
      </c>
      <c r="C74" s="8">
        <f>B74/B93*100</f>
        <v>1.748255274172373</v>
      </c>
      <c r="D74" s="14">
        <f>SUM(D75:D78)</f>
        <v>446252436</v>
      </c>
      <c r="E74" s="8">
        <f>D74/D93*100</f>
        <v>1.6062562555603097</v>
      </c>
      <c r="F74" s="14">
        <f>B74-D74</f>
        <v>53264526</v>
      </c>
      <c r="G74" s="12">
        <f aca="true" t="shared" si="2" ref="G74:G98">F74/D74*100</f>
        <v>11.935963078978016</v>
      </c>
    </row>
    <row r="75" spans="1:7" ht="16.5">
      <c r="A75" s="17" t="s">
        <v>69</v>
      </c>
      <c r="B75" s="5">
        <v>36951002</v>
      </c>
      <c r="C75" s="8">
        <f>D75/B93*100</f>
        <v>0.06217659119191575</v>
      </c>
      <c r="D75" s="5">
        <v>17765290</v>
      </c>
      <c r="E75" s="8">
        <f>D75/D93*100</f>
        <v>0.06394499142710118</v>
      </c>
      <c r="F75" s="14">
        <f aca="true" t="shared" si="3" ref="F75:F98">B75-D75</f>
        <v>19185712</v>
      </c>
      <c r="G75" s="12">
        <f t="shared" si="2"/>
        <v>107.99549008206452</v>
      </c>
    </row>
    <row r="76" spans="1:7" ht="16.5">
      <c r="A76" s="17" t="s">
        <v>70</v>
      </c>
      <c r="B76" s="5">
        <v>93994797</v>
      </c>
      <c r="C76" s="8">
        <f>D76/B93*100</f>
        <v>0.1986253853250008</v>
      </c>
      <c r="D76" s="5">
        <v>56751866</v>
      </c>
      <c r="E76" s="8">
        <f>D76/D93*100</f>
        <v>0.20427460428971297</v>
      </c>
      <c r="F76" s="14">
        <f t="shared" si="3"/>
        <v>37242931</v>
      </c>
      <c r="G76" s="12">
        <f t="shared" si="2"/>
        <v>65.62415234064727</v>
      </c>
    </row>
    <row r="77" spans="1:7" ht="16.5">
      <c r="A77" s="17" t="s">
        <v>71</v>
      </c>
      <c r="B77" s="5">
        <v>237583847</v>
      </c>
      <c r="C77" s="8">
        <f>D77/B93*100</f>
        <v>0.8262614311161407</v>
      </c>
      <c r="D77" s="5">
        <v>236081999</v>
      </c>
      <c r="E77" s="8">
        <f>D77/D93*100</f>
        <v>0.8497616082905434</v>
      </c>
      <c r="F77" s="14">
        <f t="shared" si="3"/>
        <v>1501848</v>
      </c>
      <c r="G77" s="12">
        <f t="shared" si="2"/>
        <v>0.6361552368929239</v>
      </c>
    </row>
    <row r="78" spans="1:7" ht="16.5">
      <c r="A78" s="17" t="s">
        <v>72</v>
      </c>
      <c r="B78" s="5">
        <v>130987316</v>
      </c>
      <c r="C78" s="8">
        <f>D78/B93*100</f>
        <v>0.4747717935693181</v>
      </c>
      <c r="D78" s="5">
        <v>135653281</v>
      </c>
      <c r="E78" s="8">
        <f>D78/D93*100</f>
        <v>0.48827505155295226</v>
      </c>
      <c r="F78" s="14">
        <f t="shared" si="3"/>
        <v>-4665965</v>
      </c>
      <c r="G78" s="12">
        <f t="shared" si="2"/>
        <v>-3.439625614363135</v>
      </c>
    </row>
    <row r="79" spans="1:7" ht="16.5">
      <c r="A79" s="18" t="s">
        <v>73</v>
      </c>
      <c r="B79" s="5">
        <f>B80+B86+B83</f>
        <v>13760574142</v>
      </c>
      <c r="C79" s="8">
        <f>B79/B93*100</f>
        <v>48.160519360684845</v>
      </c>
      <c r="D79" s="14">
        <f>D80+D83+D86</f>
        <v>14451071793</v>
      </c>
      <c r="E79" s="8">
        <f>D79/D93*100</f>
        <v>52.015681247860776</v>
      </c>
      <c r="F79" s="14">
        <f t="shared" si="3"/>
        <v>-690497651</v>
      </c>
      <c r="G79" s="12">
        <f t="shared" si="2"/>
        <v>-4.778176047360531</v>
      </c>
    </row>
    <row r="80" spans="1:7" ht="16.5">
      <c r="A80" s="15" t="s">
        <v>22</v>
      </c>
      <c r="B80" s="5">
        <f>B81</f>
        <v>3971775649</v>
      </c>
      <c r="C80" s="8">
        <f>B80/B93*100</f>
        <v>13.900784666835095</v>
      </c>
      <c r="D80" s="14">
        <f>D81</f>
        <v>3971775649</v>
      </c>
      <c r="E80" s="8">
        <f>D80/D93*100</f>
        <v>14.296144888469268</v>
      </c>
      <c r="F80" s="25">
        <v>0</v>
      </c>
      <c r="G80" s="25">
        <v>0</v>
      </c>
    </row>
    <row r="81" spans="1:7" ht="16.5">
      <c r="A81" s="16" t="s">
        <v>22</v>
      </c>
      <c r="B81" s="5">
        <f>B82</f>
        <v>3971775649</v>
      </c>
      <c r="C81" s="8">
        <f>B81/B93*100</f>
        <v>13.900784666835095</v>
      </c>
      <c r="D81" s="14">
        <f>D82</f>
        <v>3971775649</v>
      </c>
      <c r="E81" s="8">
        <f>D81/D93*100</f>
        <v>14.296144888469268</v>
      </c>
      <c r="F81" s="25">
        <v>0</v>
      </c>
      <c r="G81" s="25">
        <v>0</v>
      </c>
    </row>
    <row r="82" spans="1:7" ht="16.5">
      <c r="A82" s="17" t="s">
        <v>22</v>
      </c>
      <c r="B82" s="5">
        <v>3971775649</v>
      </c>
      <c r="C82" s="8">
        <f>D82/B93*100</f>
        <v>13.900784666835095</v>
      </c>
      <c r="D82" s="5">
        <v>3971775649</v>
      </c>
      <c r="E82" s="8">
        <f>D82/D93*100</f>
        <v>14.296144888469268</v>
      </c>
      <c r="F82" s="25">
        <v>0</v>
      </c>
      <c r="G82" s="25">
        <v>0</v>
      </c>
    </row>
    <row r="83" spans="1:7" ht="16.5">
      <c r="A83" s="15" t="s">
        <v>86</v>
      </c>
      <c r="B83" s="5">
        <f>B84</f>
        <v>150983451</v>
      </c>
      <c r="C83" s="8">
        <f>D83/B93*100</f>
        <v>0.4892830830750016</v>
      </c>
      <c r="D83" s="14">
        <f>D84</f>
        <v>139799492</v>
      </c>
      <c r="E83" s="8">
        <f>D83/D93*100</f>
        <v>0.5031990649999578</v>
      </c>
      <c r="F83" s="14">
        <f t="shared" si="3"/>
        <v>11183959</v>
      </c>
      <c r="G83" s="12">
        <f t="shared" si="2"/>
        <v>7.999999742488334</v>
      </c>
    </row>
    <row r="84" spans="1:7" ht="16.5">
      <c r="A84" s="16" t="s">
        <v>87</v>
      </c>
      <c r="B84" s="5">
        <f>B85</f>
        <v>150983451</v>
      </c>
      <c r="C84" s="8">
        <f>D84/B93*100</f>
        <v>0.4892830830750016</v>
      </c>
      <c r="D84" s="14">
        <f>D85</f>
        <v>139799492</v>
      </c>
      <c r="E84" s="8">
        <f>D84/D93*100</f>
        <v>0.5031990649999578</v>
      </c>
      <c r="F84" s="14">
        <f t="shared" si="3"/>
        <v>11183959</v>
      </c>
      <c r="G84" s="12">
        <f t="shared" si="2"/>
        <v>7.999999742488334</v>
      </c>
    </row>
    <row r="85" spans="1:7" ht="16.5">
      <c r="A85" s="17" t="s">
        <v>88</v>
      </c>
      <c r="B85" s="5">
        <v>150983451</v>
      </c>
      <c r="C85" s="8">
        <f>D85/B93*100</f>
        <v>0.4892830830750016</v>
      </c>
      <c r="D85" s="14">
        <v>139799492</v>
      </c>
      <c r="E85" s="8">
        <f>D85/D93*100</f>
        <v>0.5031990649999578</v>
      </c>
      <c r="F85" s="14">
        <f t="shared" si="3"/>
        <v>11183959</v>
      </c>
      <c r="G85" s="12">
        <f t="shared" si="2"/>
        <v>7.999999742488334</v>
      </c>
    </row>
    <row r="86" spans="1:7" ht="16.5">
      <c r="A86" s="15" t="s">
        <v>74</v>
      </c>
      <c r="B86" s="5">
        <f>B87+B90</f>
        <v>9637815042</v>
      </c>
      <c r="C86" s="8">
        <f>B86/B93*100</f>
        <v>33.731308965388706</v>
      </c>
      <c r="D86" s="14">
        <f>D87+D90</f>
        <v>10339496652</v>
      </c>
      <c r="E86" s="8">
        <f>D86/D93*100</f>
        <v>37.21633729439156</v>
      </c>
      <c r="F86" s="14">
        <f t="shared" si="3"/>
        <v>-701681610</v>
      </c>
      <c r="G86" s="12">
        <f t="shared" si="2"/>
        <v>-6.786419432364453</v>
      </c>
    </row>
    <row r="87" spans="1:7" ht="16.5">
      <c r="A87" s="16" t="s">
        <v>23</v>
      </c>
      <c r="B87" s="5">
        <f>SUM(B88:B89)</f>
        <v>16719326002</v>
      </c>
      <c r="C87" s="8">
        <f>B87/B93*100</f>
        <v>58.51583046664148</v>
      </c>
      <c r="D87" s="14">
        <f>SUM(D88:D89)</f>
        <v>17681431868</v>
      </c>
      <c r="E87" s="8">
        <f>D87/D93*100</f>
        <v>63.643149603419566</v>
      </c>
      <c r="F87" s="14">
        <f t="shared" si="3"/>
        <v>-962105866</v>
      </c>
      <c r="G87" s="12">
        <f t="shared" si="2"/>
        <v>-5.441334577327004</v>
      </c>
    </row>
    <row r="88" spans="1:7" ht="16.5">
      <c r="A88" s="17" t="s">
        <v>23</v>
      </c>
      <c r="B88" s="5">
        <v>12892671221</v>
      </c>
      <c r="C88" s="8">
        <f>D88/B93*100</f>
        <v>44.53285735980178</v>
      </c>
      <c r="D88" s="5">
        <v>12724067215</v>
      </c>
      <c r="E88" s="8">
        <f>D88/D93*100</f>
        <v>45.79944200072356</v>
      </c>
      <c r="F88" s="14">
        <f t="shared" si="3"/>
        <v>168604006</v>
      </c>
      <c r="G88" s="12">
        <f t="shared" si="2"/>
        <v>1.3250794981752225</v>
      </c>
    </row>
    <row r="89" spans="1:7" ht="16.5">
      <c r="A89" s="17" t="s">
        <v>24</v>
      </c>
      <c r="B89" s="5">
        <v>3826654781</v>
      </c>
      <c r="C89" s="8">
        <f>D89/B93*100</f>
        <v>17.350239451133884</v>
      </c>
      <c r="D89" s="5">
        <v>4957364653</v>
      </c>
      <c r="E89" s="8">
        <f>D89/D93*100</f>
        <v>17.84370760269601</v>
      </c>
      <c r="F89" s="14">
        <f t="shared" si="3"/>
        <v>-1130709872</v>
      </c>
      <c r="G89" s="12">
        <f t="shared" si="2"/>
        <v>-22.808688711566525</v>
      </c>
    </row>
    <row r="90" spans="1:7" ht="16.5">
      <c r="A90" s="16" t="s">
        <v>75</v>
      </c>
      <c r="B90" s="5">
        <f>SUM(B91:B92)</f>
        <v>-7081510960</v>
      </c>
      <c r="C90" s="8">
        <f>B90/B93*100</f>
        <v>-24.784521501252772</v>
      </c>
      <c r="D90" s="14">
        <f>SUM(D91:D92)</f>
        <v>-7341935216</v>
      </c>
      <c r="E90" s="8">
        <f>D90/D93*100</f>
        <v>-26.42681230902801</v>
      </c>
      <c r="F90" s="14">
        <f t="shared" si="3"/>
        <v>260424256</v>
      </c>
      <c r="G90" s="12">
        <f t="shared" si="2"/>
        <v>-3.5470791874118874</v>
      </c>
    </row>
    <row r="91" spans="1:7" ht="16.5">
      <c r="A91" s="17" t="s">
        <v>90</v>
      </c>
      <c r="B91" s="5">
        <v>-2822439644</v>
      </c>
      <c r="C91" s="8">
        <f>D91/B93*100</f>
        <v>-17.63572868030165</v>
      </c>
      <c r="D91" s="5">
        <v>-5038935528</v>
      </c>
      <c r="E91" s="8">
        <f>D91/D93*100</f>
        <v>-18.137316595432754</v>
      </c>
      <c r="F91" s="14">
        <f t="shared" si="3"/>
        <v>2216495884</v>
      </c>
      <c r="G91" s="12">
        <f t="shared" si="2"/>
        <v>-43.98738328132068</v>
      </c>
    </row>
    <row r="92" spans="1:7" ht="16.5">
      <c r="A92" s="17" t="s">
        <v>76</v>
      </c>
      <c r="B92" s="5">
        <v>-4259071316</v>
      </c>
      <c r="C92" s="8">
        <f>D92/B93*100</f>
        <v>-8.060249515537631</v>
      </c>
      <c r="D92" s="5">
        <v>-2302999688</v>
      </c>
      <c r="E92" s="8">
        <f>D92/D93*100</f>
        <v>-8.289495713595258</v>
      </c>
      <c r="F92" s="14">
        <f t="shared" si="3"/>
        <v>-1956071628</v>
      </c>
      <c r="G92" s="12">
        <f t="shared" si="2"/>
        <v>84.93581819364971</v>
      </c>
    </row>
    <row r="93" spans="1:7" ht="16.5">
      <c r="A93" s="18" t="s">
        <v>25</v>
      </c>
      <c r="B93" s="5">
        <f>B79+B61</f>
        <v>28572312601</v>
      </c>
      <c r="C93" s="8">
        <f>B93/B93*100</f>
        <v>100</v>
      </c>
      <c r="D93" s="14">
        <f>D79+D61</f>
        <v>27782144627</v>
      </c>
      <c r="E93" s="8">
        <f>D93/D93*100</f>
        <v>100</v>
      </c>
      <c r="F93" s="14">
        <f t="shared" si="3"/>
        <v>790167974</v>
      </c>
      <c r="G93" s="12">
        <f t="shared" si="2"/>
        <v>2.844157586135656</v>
      </c>
    </row>
    <row r="94" spans="1:7" ht="16.5">
      <c r="A94" s="18" t="s">
        <v>53</v>
      </c>
      <c r="B94" s="5"/>
      <c r="C94" s="8"/>
      <c r="D94" s="14"/>
      <c r="E94" s="9"/>
      <c r="F94" s="14"/>
      <c r="G94" s="12"/>
    </row>
    <row r="95" spans="1:7" ht="16.5">
      <c r="A95" s="15" t="s">
        <v>77</v>
      </c>
      <c r="B95" s="5">
        <f>B96</f>
        <v>189618120</v>
      </c>
      <c r="C95" s="25">
        <v>0</v>
      </c>
      <c r="D95" s="26">
        <f>D96</f>
        <v>228198003</v>
      </c>
      <c r="E95" s="24">
        <v>0</v>
      </c>
      <c r="F95" s="14">
        <f t="shared" si="3"/>
        <v>-38579883</v>
      </c>
      <c r="G95" s="12">
        <f t="shared" si="2"/>
        <v>-16.90631928974418</v>
      </c>
    </row>
    <row r="96" spans="1:7" ht="16.5">
      <c r="A96" s="16" t="s">
        <v>78</v>
      </c>
      <c r="B96" s="5">
        <f>SUM(B97:B98)</f>
        <v>189618120</v>
      </c>
      <c r="C96" s="25">
        <v>0</v>
      </c>
      <c r="D96" s="26">
        <f>SUM(D97:D98)</f>
        <v>228198003</v>
      </c>
      <c r="E96" s="24">
        <v>0</v>
      </c>
      <c r="F96" s="14">
        <f t="shared" si="3"/>
        <v>-38579883</v>
      </c>
      <c r="G96" s="12">
        <f t="shared" si="2"/>
        <v>-16.90631928974418</v>
      </c>
    </row>
    <row r="97" spans="1:7" ht="16.5">
      <c r="A97" s="17" t="s">
        <v>79</v>
      </c>
      <c r="B97" s="5">
        <v>189618120</v>
      </c>
      <c r="C97" s="23">
        <v>0</v>
      </c>
      <c r="D97" s="5">
        <v>217232499</v>
      </c>
      <c r="E97" s="24">
        <v>0</v>
      </c>
      <c r="F97" s="14">
        <f t="shared" si="3"/>
        <v>-27614379</v>
      </c>
      <c r="G97" s="12">
        <f t="shared" si="2"/>
        <v>-12.71190044174744</v>
      </c>
    </row>
    <row r="98" spans="1:7" ht="16.5">
      <c r="A98" s="17" t="s">
        <v>80</v>
      </c>
      <c r="B98" s="23">
        <v>0</v>
      </c>
      <c r="C98" s="25">
        <v>0</v>
      </c>
      <c r="D98" s="5">
        <v>10965504</v>
      </c>
      <c r="E98" s="24">
        <v>0</v>
      </c>
      <c r="F98" s="14">
        <f t="shared" si="3"/>
        <v>-10965504</v>
      </c>
      <c r="G98" s="12">
        <f t="shared" si="2"/>
        <v>-100</v>
      </c>
    </row>
    <row r="99" spans="1:7" ht="16.5">
      <c r="A99" s="19"/>
      <c r="B99" s="6"/>
      <c r="C99" s="6"/>
      <c r="D99" s="20"/>
      <c r="E99" s="10"/>
      <c r="F99" s="21"/>
      <c r="G99" s="10"/>
    </row>
  </sheetData>
  <sheetProtection/>
  <mergeCells count="7">
    <mergeCell ref="A1:G1"/>
    <mergeCell ref="A2:G2"/>
    <mergeCell ref="A3:G3"/>
    <mergeCell ref="B4:C4"/>
    <mergeCell ref="D4:E4"/>
    <mergeCell ref="F4:G4"/>
    <mergeCell ref="A4:A5"/>
  </mergeCells>
  <printOptions/>
  <pageMargins left="0.24" right="0.24" top="0.41" bottom="0.42" header="0.24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2011-04-27T01:46:53Z</cp:lastPrinted>
  <dcterms:created xsi:type="dcterms:W3CDTF">2011-04-15T02:28:05Z</dcterms:created>
  <dcterms:modified xsi:type="dcterms:W3CDTF">2011-04-27T01:47:10Z</dcterms:modified>
  <cp:category/>
  <cp:version/>
  <cp:contentType/>
  <cp:contentStatus/>
</cp:coreProperties>
</file>